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Sheet1!$A$1:$Q$27</definedName>
  </definedNames>
  <calcPr calcId="145621"/>
</workbook>
</file>

<file path=xl/calcChain.xml><?xml version="1.0" encoding="utf-8"?>
<calcChain xmlns="http://schemas.openxmlformats.org/spreadsheetml/2006/main">
  <c r="C23" i="1" l="1"/>
  <c r="K19" i="1" l="1"/>
  <c r="K20" i="1" s="1"/>
  <c r="C19" i="1"/>
  <c r="C18" i="1"/>
  <c r="C20" i="1" s="1"/>
  <c r="O14" i="1"/>
  <c r="K14" i="1"/>
  <c r="K15" i="1"/>
  <c r="G14" i="1"/>
  <c r="C17" i="1"/>
  <c r="C14" i="1"/>
  <c r="C15" i="1" s="1"/>
  <c r="O16" i="1" s="1"/>
  <c r="O17" i="1" l="1"/>
  <c r="O18" i="1"/>
  <c r="O19" i="1" s="1"/>
  <c r="K17" i="1"/>
  <c r="K23" i="1" s="1"/>
  <c r="O15" i="1"/>
  <c r="K16" i="1" s="1"/>
  <c r="K18" i="1" s="1"/>
  <c r="N24" i="1"/>
  <c r="O23" i="1"/>
  <c r="C16" i="1"/>
  <c r="F24" i="1"/>
  <c r="G23" i="1"/>
  <c r="K21" i="1"/>
  <c r="J24" i="1" l="1"/>
  <c r="B24" i="1"/>
</calcChain>
</file>

<file path=xl/sharedStrings.xml><?xml version="1.0" encoding="utf-8"?>
<sst xmlns="http://schemas.openxmlformats.org/spreadsheetml/2006/main" count="75" uniqueCount="53">
  <si>
    <t>Solar Panel Details</t>
  </si>
  <si>
    <t>Inverter Details</t>
  </si>
  <si>
    <t>Storage Battery Details</t>
  </si>
  <si>
    <t>Solar Power System Design Check</t>
  </si>
  <si>
    <t>Number of Panels</t>
  </si>
  <si>
    <t>Daily Sunshine</t>
  </si>
  <si>
    <t>Battery Bank Voltage</t>
  </si>
  <si>
    <t>Battery Individual Capacity</t>
  </si>
  <si>
    <t>Number of Batteries</t>
  </si>
  <si>
    <t>Depth of Discharge</t>
  </si>
  <si>
    <t>Size of Inverter</t>
  </si>
  <si>
    <t>Inverter Efficiency</t>
  </si>
  <si>
    <t>Household Requirements</t>
  </si>
  <si>
    <t>Maximum Power Required</t>
  </si>
  <si>
    <t>Results</t>
  </si>
  <si>
    <t>Solar Power Required</t>
  </si>
  <si>
    <t>Charge Controller Required</t>
  </si>
  <si>
    <t>Number of Panel Strings</t>
  </si>
  <si>
    <t>Inverter Size Required</t>
  </si>
  <si>
    <t>Battery Bank Capacity Required</t>
  </si>
  <si>
    <t>Battery Bank Capacity Available</t>
  </si>
  <si>
    <t>Number of Battery Strings</t>
  </si>
  <si>
    <t>Battery Capacity Per String</t>
  </si>
  <si>
    <t>Number of Batteries Required</t>
  </si>
  <si>
    <t>Total kWh Required Per Day</t>
  </si>
  <si>
    <t>Total Ah Required Per Day</t>
  </si>
  <si>
    <t>Total kWh Produced Per Day</t>
  </si>
  <si>
    <t>Total Ah Produced Per Day</t>
  </si>
  <si>
    <t>V</t>
  </si>
  <si>
    <t>W</t>
  </si>
  <si>
    <t>hrs</t>
  </si>
  <si>
    <t>%</t>
  </si>
  <si>
    <t>Ah</t>
  </si>
  <si>
    <t>Wiring &amp; Connection Losses</t>
  </si>
  <si>
    <t>Max Solar Power Available</t>
  </si>
  <si>
    <t>Estimated Solar Power Available</t>
  </si>
  <si>
    <t>A</t>
  </si>
  <si>
    <t>Panel Connection Type</t>
  </si>
  <si>
    <t>Battery Bank Capacity Usable</t>
  </si>
  <si>
    <t>kWh</t>
  </si>
  <si>
    <t>Average Power Required</t>
  </si>
  <si>
    <t>Panel Power</t>
  </si>
  <si>
    <t>Panel Voltage</t>
  </si>
  <si>
    <t>Array Voltage</t>
  </si>
  <si>
    <t>Power Per String</t>
  </si>
  <si>
    <t>Battery Connection Type</t>
  </si>
  <si>
    <t>Actual Depth of Discharge</t>
  </si>
  <si>
    <t>Running Time Per Day</t>
  </si>
  <si>
    <t>kWh Saved Per Month</t>
  </si>
  <si>
    <t>kWh Saved Per Year</t>
  </si>
  <si>
    <t>kWh/m</t>
  </si>
  <si>
    <t>kWh/y</t>
  </si>
  <si>
    <t>All calculations on this sheet are an estimate. Actual results may vary with location, temperature, type and quality of products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</si>
</sst>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ont="1" applyFill="1" applyProtection="1"/>
    <xf numFmtId="0" fontId="1" fillId="2" borderId="0" xfId="0" applyFont="1" applyFill="1" applyProtection="1"/>
    <xf numFmtId="0" fontId="2" fillId="2" borderId="0" xfId="0" applyFont="1" applyFill="1" applyProtection="1"/>
    <xf numFmtId="164" fontId="0" fillId="2" borderId="0" xfId="0" applyNumberFormat="1" applyFont="1" applyFill="1" applyProtection="1"/>
    <xf numFmtId="1" fontId="0" fillId="2" borderId="0" xfId="0" applyNumberFormat="1" applyFont="1" applyFill="1" applyProtection="1"/>
    <xf numFmtId="0" fontId="0" fillId="2" borderId="0" xfId="0" applyFont="1" applyFill="1" applyAlignment="1" applyProtection="1">
      <alignment horizontal="right"/>
    </xf>
    <xf numFmtId="0" fontId="0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0" fillId="0" borderId="0" xfId="0" applyFont="1" applyFill="1" applyProtection="1">
      <protection locked="0"/>
    </xf>
  </cellXfs>
  <cellStyles count="1">
    <cellStyle name="Normal" xfId="0" builtinId="0"/>
  </cellStyles>
  <dxfs count="2">
    <dxf>
      <font>
        <color theme="1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rgb="FF00FF00"/>
        </patternFill>
      </fill>
    </dxf>
  </dxfs>
  <tableStyles count="0" defaultTableStyle="TableStyleMedium2" defaultPivotStyle="PivotStyleLight16"/>
  <colors>
    <mruColors>
      <color rgb="FF00FF00"/>
      <color rgb="FF006600"/>
      <color rgb="FF204A80"/>
      <color rgb="FF19FF19"/>
      <color rgb="FF00497B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9523</xdr:colOff>
      <xdr:row>0</xdr:row>
      <xdr:rowOff>133349</xdr:rowOff>
    </xdr:from>
    <xdr:to>
      <xdr:col>15</xdr:col>
      <xdr:colOff>397611</xdr:colOff>
      <xdr:row>3</xdr:row>
      <xdr:rowOff>70362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44" t="24420" r="20129" b="36177"/>
        <a:stretch/>
      </xdr:blipFill>
      <xdr:spPr>
        <a:xfrm>
          <a:off x="11506198" y="133349"/>
          <a:ext cx="997688" cy="527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6"/>
  <sheetViews>
    <sheetView tabSelected="1" workbookViewId="0">
      <selection activeCell="C8" sqref="C8"/>
    </sheetView>
  </sheetViews>
  <sheetFormatPr defaultRowHeight="15" x14ac:dyDescent="0.25"/>
  <cols>
    <col min="1" max="1" width="2.85546875" style="1" customWidth="1"/>
    <col min="2" max="2" width="31.28515625" style="1" bestFit="1" customWidth="1"/>
    <col min="3" max="3" width="9.140625" style="1"/>
    <col min="4" max="4" width="3.7109375" style="1" bestFit="1" customWidth="1"/>
    <col min="5" max="5" width="7.85546875" style="1" customWidth="1"/>
    <col min="6" max="6" width="21.42578125" style="1" customWidth="1"/>
    <col min="7" max="7" width="9.140625" style="1"/>
    <col min="8" max="8" width="2.85546875" style="1" bestFit="1" customWidth="1"/>
    <col min="9" max="9" width="7.85546875" style="1" customWidth="1"/>
    <col min="10" max="10" width="29.42578125" style="1" customWidth="1"/>
    <col min="11" max="11" width="9.140625" style="1"/>
    <col min="12" max="12" width="3.42578125" style="1" bestFit="1" customWidth="1"/>
    <col min="13" max="13" width="7.85546875" style="1" customWidth="1"/>
    <col min="14" max="14" width="26.42578125" style="1" bestFit="1" customWidth="1"/>
    <col min="15" max="15" width="9.140625" style="1"/>
    <col min="16" max="16" width="7.5703125" style="1" bestFit="1" customWidth="1"/>
    <col min="17" max="17" width="3" style="1" customWidth="1"/>
    <col min="18" max="16384" width="9.140625" style="1"/>
  </cols>
  <sheetData>
    <row r="2" spans="2:16" ht="15.75" x14ac:dyDescent="0.25">
      <c r="B2" s="2" t="s">
        <v>3</v>
      </c>
    </row>
    <row r="3" spans="2:16" ht="15.75" x14ac:dyDescent="0.25">
      <c r="B3" s="2"/>
    </row>
    <row r="5" spans="2:16" x14ac:dyDescent="0.25">
      <c r="B5" s="3" t="s">
        <v>0</v>
      </c>
      <c r="C5" s="3"/>
      <c r="D5" s="3"/>
      <c r="E5" s="3"/>
      <c r="F5" s="3" t="s">
        <v>1</v>
      </c>
      <c r="G5" s="3"/>
      <c r="H5" s="3"/>
      <c r="I5" s="3"/>
      <c r="J5" s="3" t="s">
        <v>2</v>
      </c>
      <c r="K5" s="3"/>
      <c r="L5" s="3"/>
      <c r="M5" s="3"/>
      <c r="N5" s="3" t="s">
        <v>12</v>
      </c>
    </row>
    <row r="6" spans="2:16" x14ac:dyDescent="0.25">
      <c r="B6" s="1" t="s">
        <v>43</v>
      </c>
      <c r="C6" s="9">
        <v>24</v>
      </c>
      <c r="D6" s="1" t="s">
        <v>28</v>
      </c>
      <c r="F6" s="1" t="s">
        <v>10</v>
      </c>
      <c r="G6" s="9">
        <v>6500</v>
      </c>
      <c r="H6" s="1" t="s">
        <v>29</v>
      </c>
      <c r="J6" s="1" t="s">
        <v>6</v>
      </c>
      <c r="K6" s="9">
        <v>48</v>
      </c>
      <c r="L6" s="1" t="s">
        <v>28</v>
      </c>
      <c r="N6" s="1" t="s">
        <v>13</v>
      </c>
      <c r="O6" s="9">
        <v>6000</v>
      </c>
      <c r="P6" s="1" t="s">
        <v>29</v>
      </c>
    </row>
    <row r="7" spans="2:16" x14ac:dyDescent="0.25">
      <c r="B7" s="1" t="s">
        <v>42</v>
      </c>
      <c r="C7" s="9">
        <v>24</v>
      </c>
      <c r="D7" s="1" t="s">
        <v>28</v>
      </c>
      <c r="F7" s="1" t="s">
        <v>11</v>
      </c>
      <c r="G7" s="9">
        <v>98</v>
      </c>
      <c r="H7" s="1" t="s">
        <v>31</v>
      </c>
      <c r="J7" s="1" t="s">
        <v>7</v>
      </c>
      <c r="K7" s="9">
        <v>105</v>
      </c>
      <c r="L7" s="1" t="s">
        <v>32</v>
      </c>
      <c r="N7" s="1" t="s">
        <v>40</v>
      </c>
      <c r="O7" s="9">
        <v>3500</v>
      </c>
      <c r="P7" s="1" t="s">
        <v>29</v>
      </c>
    </row>
    <row r="8" spans="2:16" x14ac:dyDescent="0.25">
      <c r="B8" s="1" t="s">
        <v>41</v>
      </c>
      <c r="C8" s="9">
        <v>250</v>
      </c>
      <c r="D8" s="1" t="s">
        <v>29</v>
      </c>
      <c r="J8" s="1" t="s">
        <v>8</v>
      </c>
      <c r="K8" s="9">
        <v>45</v>
      </c>
      <c r="N8" s="1" t="s">
        <v>47</v>
      </c>
      <c r="O8" s="9">
        <v>8</v>
      </c>
      <c r="P8" s="1" t="s">
        <v>30</v>
      </c>
    </row>
    <row r="9" spans="2:16" x14ac:dyDescent="0.25">
      <c r="B9" s="1" t="s">
        <v>4</v>
      </c>
      <c r="C9" s="9">
        <v>50</v>
      </c>
      <c r="J9" s="1" t="s">
        <v>9</v>
      </c>
      <c r="K9" s="9">
        <v>50</v>
      </c>
      <c r="L9" s="1" t="s">
        <v>31</v>
      </c>
    </row>
    <row r="10" spans="2:16" x14ac:dyDescent="0.25">
      <c r="B10" s="1" t="s">
        <v>5</v>
      </c>
      <c r="C10" s="9">
        <v>6</v>
      </c>
      <c r="D10" s="1" t="s">
        <v>30</v>
      </c>
    </row>
    <row r="11" spans="2:16" x14ac:dyDescent="0.25">
      <c r="B11" s="1" t="s">
        <v>33</v>
      </c>
      <c r="C11" s="9">
        <v>25</v>
      </c>
      <c r="D11" s="1" t="s">
        <v>31</v>
      </c>
    </row>
    <row r="13" spans="2:16" x14ac:dyDescent="0.25">
      <c r="B13" s="3" t="s">
        <v>14</v>
      </c>
    </row>
    <row r="14" spans="2:16" x14ac:dyDescent="0.25">
      <c r="B14" s="1" t="s">
        <v>34</v>
      </c>
      <c r="C14" s="1">
        <f>C8*C9</f>
        <v>12500</v>
      </c>
      <c r="D14" s="1" t="s">
        <v>29</v>
      </c>
      <c r="F14" s="1" t="s">
        <v>18</v>
      </c>
      <c r="G14" s="1">
        <f>ROUNDUP(O6/(G7/100),0)</f>
        <v>6123</v>
      </c>
      <c r="H14" s="1" t="s">
        <v>29</v>
      </c>
      <c r="J14" s="1" t="s">
        <v>20</v>
      </c>
      <c r="K14" s="1">
        <f>K7*K8</f>
        <v>4725</v>
      </c>
      <c r="L14" s="1" t="s">
        <v>32</v>
      </c>
      <c r="N14" s="1" t="s">
        <v>24</v>
      </c>
      <c r="O14" s="4">
        <f>O7*O8/1000</f>
        <v>28</v>
      </c>
      <c r="P14" s="1" t="s">
        <v>39</v>
      </c>
    </row>
    <row r="15" spans="2:16" x14ac:dyDescent="0.25">
      <c r="B15" s="1" t="s">
        <v>35</v>
      </c>
      <c r="C15" s="1">
        <f>C14*(1-(C11/100))</f>
        <v>9375</v>
      </c>
      <c r="D15" s="1" t="s">
        <v>29</v>
      </c>
      <c r="J15" s="1" t="s">
        <v>38</v>
      </c>
      <c r="K15" s="1">
        <f>K7*K8*(K9/100)</f>
        <v>2362.5</v>
      </c>
      <c r="L15" s="1" t="s">
        <v>32</v>
      </c>
      <c r="N15" s="1" t="s">
        <v>25</v>
      </c>
      <c r="O15" s="5">
        <f>O14*1000/12</f>
        <v>2333.3333333333335</v>
      </c>
      <c r="P15" s="1" t="s">
        <v>32</v>
      </c>
    </row>
    <row r="16" spans="2:16" x14ac:dyDescent="0.25">
      <c r="B16" s="1" t="s">
        <v>15</v>
      </c>
      <c r="C16" s="5">
        <f>O14*1000/C10</f>
        <v>4666.666666666667</v>
      </c>
      <c r="D16" s="1" t="s">
        <v>29</v>
      </c>
      <c r="J16" s="1" t="s">
        <v>19</v>
      </c>
      <c r="K16" s="5">
        <f>O15</f>
        <v>2333.3333333333335</v>
      </c>
      <c r="L16" s="1" t="s">
        <v>32</v>
      </c>
      <c r="N16" s="1" t="s">
        <v>26</v>
      </c>
      <c r="O16" s="4">
        <f>C15*C10/1000</f>
        <v>56.25</v>
      </c>
      <c r="P16" s="1" t="s">
        <v>39</v>
      </c>
    </row>
    <row r="17" spans="2:17" x14ac:dyDescent="0.25">
      <c r="B17" s="1" t="s">
        <v>16</v>
      </c>
      <c r="C17" s="5">
        <f>ROUNDUP(C8/C6,1)</f>
        <v>10.5</v>
      </c>
      <c r="D17" s="1" t="s">
        <v>36</v>
      </c>
      <c r="J17" s="1" t="s">
        <v>46</v>
      </c>
      <c r="K17" s="5">
        <f>K16/K14*100</f>
        <v>49.382716049382722</v>
      </c>
      <c r="L17" s="1" t="s">
        <v>31</v>
      </c>
      <c r="N17" s="1" t="s">
        <v>27</v>
      </c>
      <c r="O17" s="1">
        <f>O16*1000/12</f>
        <v>4687.5</v>
      </c>
      <c r="P17" s="1" t="s">
        <v>32</v>
      </c>
    </row>
    <row r="18" spans="2:17" x14ac:dyDescent="0.25">
      <c r="B18" s="1" t="s">
        <v>17</v>
      </c>
      <c r="C18" s="1">
        <f>C6/C7</f>
        <v>1</v>
      </c>
      <c r="J18" s="1" t="s">
        <v>23</v>
      </c>
      <c r="K18" s="5">
        <f>ROUNDUP(K16/K7/(K9/100),0)</f>
        <v>45</v>
      </c>
      <c r="N18" s="1" t="s">
        <v>48</v>
      </c>
      <c r="O18" s="5">
        <f>O16*31</f>
        <v>1743.75</v>
      </c>
      <c r="P18" s="1" t="s">
        <v>50</v>
      </c>
    </row>
    <row r="19" spans="2:17" x14ac:dyDescent="0.25">
      <c r="B19" s="1" t="s">
        <v>44</v>
      </c>
      <c r="C19" s="1">
        <f>C8*C9/C18</f>
        <v>12500</v>
      </c>
      <c r="D19" s="1" t="s">
        <v>29</v>
      </c>
      <c r="J19" s="1" t="s">
        <v>21</v>
      </c>
      <c r="K19" s="1">
        <f>K6/12</f>
        <v>4</v>
      </c>
      <c r="L19" s="1" t="s">
        <v>32</v>
      </c>
      <c r="N19" s="1" t="s">
        <v>49</v>
      </c>
      <c r="O19" s="5">
        <f>O18*12</f>
        <v>20925</v>
      </c>
      <c r="P19" s="1" t="s">
        <v>51</v>
      </c>
    </row>
    <row r="20" spans="2:17" x14ac:dyDescent="0.25">
      <c r="B20" s="1" t="s">
        <v>37</v>
      </c>
      <c r="C20" s="6" t="str">
        <f>IF(C18=1,"Series","Parallel")</f>
        <v>Series</v>
      </c>
      <c r="J20" s="1" t="s">
        <v>22</v>
      </c>
      <c r="K20" s="1">
        <f>K7*K8/K19</f>
        <v>1181.25</v>
      </c>
      <c r="L20" s="1" t="s">
        <v>32</v>
      </c>
    </row>
    <row r="21" spans="2:17" x14ac:dyDescent="0.25">
      <c r="J21" s="1" t="s">
        <v>45</v>
      </c>
      <c r="K21" s="6" t="str">
        <f>IF(K19=1,"Series","Parallel")</f>
        <v>Parallel</v>
      </c>
    </row>
    <row r="23" spans="2:17" x14ac:dyDescent="0.25">
      <c r="C23" s="7" t="str">
        <f>IF(C16&lt;C15,"Ok","Not Ok")</f>
        <v>Ok</v>
      </c>
      <c r="D23" s="7"/>
      <c r="E23" s="7"/>
      <c r="F23" s="7"/>
      <c r="G23" s="7" t="str">
        <f>IF(G14&lt;G6,"Ok","Not Ok")</f>
        <v>Ok</v>
      </c>
      <c r="H23" s="7"/>
      <c r="I23" s="7"/>
      <c r="J23" s="7"/>
      <c r="K23" s="7" t="str">
        <f>IF(K17&lt;K9,"OK","Not OK")</f>
        <v>OK</v>
      </c>
      <c r="L23" s="7"/>
      <c r="M23" s="7"/>
      <c r="N23" s="7"/>
      <c r="O23" s="7" t="str">
        <f>IF(O14&lt;O16,"Ok","Not Ok")</f>
        <v>Ok</v>
      </c>
    </row>
    <row r="24" spans="2:17" x14ac:dyDescent="0.25">
      <c r="B24" s="1" t="str">
        <f>IF(C16&gt;C15,"You need more solar panels","")</f>
        <v/>
      </c>
      <c r="F24" s="1" t="str">
        <f>IF(G14&gt;G6,"You need a bigger inverter","")</f>
        <v/>
      </c>
      <c r="J24" s="1" t="str">
        <f>IF(K17&gt;K9,"You need more batteries to meet your depth of charge","")</f>
        <v/>
      </c>
      <c r="N24" s="1" t="str">
        <f>IF(O16&lt;O14,"You need more solar panels","")</f>
        <v/>
      </c>
    </row>
    <row r="26" spans="2:17" x14ac:dyDescent="0.25">
      <c r="B26" s="8" t="s">
        <v>52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</sheetData>
  <sheetProtection password="8C92" sheet="1" objects="1" scenarios="1" selectLockedCells="1"/>
  <mergeCells count="1">
    <mergeCell ref="B26:Q26"/>
  </mergeCells>
  <conditionalFormatting sqref="G23 C23 K23 O23">
    <cfRule type="containsText" dxfId="1" priority="2" operator="containsText" text="Ok">
      <formula>NOT(ISERROR(SEARCH("Ok",C23)))</formula>
    </cfRule>
  </conditionalFormatting>
  <conditionalFormatting sqref="C23 G23 K23 O23">
    <cfRule type="containsText" dxfId="0" priority="1" operator="containsText" text="Not">
      <formula>NOT(ISERROR(SEARCH("Not",C23)))</formula>
    </cfRule>
  </conditionalFormatting>
  <pageMargins left="0.7" right="0.7" top="0.75" bottom="0.75" header="0.3" footer="0.3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Micheal Klements</dc:creator>
  <cp:lastModifiedBy>Michael Klements</cp:lastModifiedBy>
  <cp:lastPrinted>2016-07-07T06:16:52Z</cp:lastPrinted>
  <dcterms:created xsi:type="dcterms:W3CDTF">2015-11-23T08:43:42Z</dcterms:created>
  <dcterms:modified xsi:type="dcterms:W3CDTF">2016-07-07T06:18:28Z</dcterms:modified>
</cp:coreProperties>
</file>